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Calcola Dovuto su Fatturato" sheetId="1" r:id="rId1"/>
    <sheet name="Calcola Dovuto misura fissa" sheetId="2" r:id="rId2"/>
    <sheet name="Maggiorazioni" sheetId="3" r:id="rId3"/>
  </sheets>
  <calcPr calcId="125725"/>
</workbook>
</file>

<file path=xl/calcChain.xml><?xml version="1.0" encoding="utf-8"?>
<calcChain xmlns="http://schemas.openxmlformats.org/spreadsheetml/2006/main">
  <c r="F45" i="2"/>
  <c r="F44"/>
  <c r="G44" s="1"/>
  <c r="F22"/>
  <c r="H7"/>
  <c r="F32"/>
  <c r="D44"/>
  <c r="D45"/>
  <c r="G45"/>
  <c r="D46"/>
  <c r="F46"/>
  <c r="G46" s="1"/>
  <c r="D47"/>
  <c r="F47"/>
  <c r="G47" s="1"/>
  <c r="D48"/>
  <c r="F48"/>
  <c r="G48" s="1"/>
  <c r="D49"/>
  <c r="F49"/>
  <c r="G49" s="1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D48"/>
  <c r="D49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D57"/>
  <c r="F57"/>
  <c r="G57" s="1"/>
  <c r="D58"/>
  <c r="F58"/>
  <c r="G58" s="1"/>
  <c r="D59"/>
  <c r="F59"/>
  <c r="G59" s="1"/>
  <c r="D60"/>
  <c r="F60"/>
  <c r="F33" i="2" l="1"/>
  <c r="F34" s="1"/>
  <c r="F35" s="1"/>
  <c r="F36" s="1"/>
  <c r="F37" s="1"/>
  <c r="F38" s="1"/>
  <c r="F39" s="1"/>
  <c r="H56"/>
  <c r="I56" s="1"/>
  <c r="H54"/>
  <c r="I54" s="1"/>
  <c r="H52"/>
  <c r="I52" s="1"/>
  <c r="H50"/>
  <c r="I50" s="1"/>
  <c r="H48"/>
  <c r="I48" s="1"/>
  <c r="H46"/>
  <c r="I46" s="1"/>
  <c r="H44"/>
  <c r="I44" s="1"/>
  <c r="H20" i="1"/>
  <c r="H59"/>
  <c r="H57"/>
  <c r="H55"/>
  <c r="H53"/>
  <c r="H51"/>
  <c r="G60"/>
  <c r="H60" s="1"/>
  <c r="H58"/>
  <c r="H56"/>
  <c r="H54"/>
  <c r="H52"/>
  <c r="H50"/>
  <c r="F23" i="2"/>
  <c r="F24" s="1"/>
  <c r="F25" s="1"/>
  <c r="F26" s="1"/>
  <c r="H55"/>
  <c r="I55" s="1"/>
  <c r="H53"/>
  <c r="I53" s="1"/>
  <c r="H51"/>
  <c r="I51" s="1"/>
  <c r="H49"/>
  <c r="I49" s="1"/>
  <c r="H47"/>
  <c r="I47" s="1"/>
  <c r="H45"/>
  <c r="I45" s="1"/>
  <c r="F48" i="1" l="1"/>
  <c r="G48" s="1"/>
  <c r="H48" s="1"/>
  <c r="I48" s="1"/>
  <c r="F49"/>
  <c r="G49" s="1"/>
  <c r="H49" s="1"/>
  <c r="I49" s="1"/>
  <c r="J49" s="1"/>
  <c r="K49" s="1"/>
  <c r="F35"/>
  <c r="F36" s="1"/>
  <c r="F37" s="1"/>
  <c r="F38" s="1"/>
  <c r="F39" s="1"/>
  <c r="F40" s="1"/>
  <c r="F41" s="1"/>
  <c r="F24"/>
  <c r="F25" s="1"/>
  <c r="I52"/>
  <c r="J52" s="1"/>
  <c r="K52" s="1"/>
  <c r="I56"/>
  <c r="J56" s="1"/>
  <c r="K56" s="1"/>
  <c r="I60"/>
  <c r="J60" s="1"/>
  <c r="K60" s="1"/>
  <c r="I53"/>
  <c r="J53" s="1"/>
  <c r="K53" s="1"/>
  <c r="I57"/>
  <c r="J57" s="1"/>
  <c r="K57" s="1"/>
  <c r="J44" i="2"/>
  <c r="J48"/>
  <c r="J52"/>
  <c r="J56"/>
  <c r="J49"/>
  <c r="J53"/>
  <c r="J47"/>
  <c r="J51"/>
  <c r="J55"/>
  <c r="I50" i="1"/>
  <c r="J50" s="1"/>
  <c r="K50" s="1"/>
  <c r="I54"/>
  <c r="J54" s="1"/>
  <c r="K54" s="1"/>
  <c r="I58"/>
  <c r="J58" s="1"/>
  <c r="K58" s="1"/>
  <c r="I51"/>
  <c r="J51" s="1"/>
  <c r="K51" s="1"/>
  <c r="I55"/>
  <c r="J55" s="1"/>
  <c r="K55" s="1"/>
  <c r="I59"/>
  <c r="J59" s="1"/>
  <c r="K59" s="1"/>
  <c r="J46" i="2"/>
  <c r="J50"/>
  <c r="J54"/>
  <c r="J45"/>
  <c r="F26" i="1" l="1"/>
  <c r="J48"/>
  <c r="K48" s="1"/>
  <c r="F42"/>
  <c r="F43" s="1"/>
  <c r="F27" l="1"/>
  <c r="F28" s="1"/>
  <c r="F29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<sst xmlns="http://schemas.openxmlformats.org/spreadsheetml/2006/main" count="340" uniqueCount="182">
  <si>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</si>
  <si>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</si>
  <si>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</si>
  <si>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</si>
  <si>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</si>
  <si>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</si>
  <si>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</si>
  <si>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</si>
  <si>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</si>
  <si>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</si>
  <si>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</si>
  <si>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</si>
  <si>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</si>
  <si>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</si>
  <si>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</si>
  <si>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</si>
  <si>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</si>
  <si>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</si>
  <si>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</si>
  <si>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</si>
  <si>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</si>
  <si>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</si>
  <si>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</si>
  <si>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</si>
  <si>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</si>
  <si>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</si>
  <si>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</si>
  <si>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</si>
  <si>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</si>
  <si>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</si>
  <si>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</si>
  <si>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</si>
  <si>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</si>
  <si>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</si>
  <si>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</si>
  <si>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</si>
  <si>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</si>
  <si>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</si>
  <si>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</si>
  <si>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</si>
  <si>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</si>
  <si>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</si>
  <si>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</si>
  <si>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</si>
  <si>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</si>
  <si>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</si>
  <si>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</si>
  <si>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</si>
  <si>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</si>
  <si>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</si>
  <si>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</si>
  <si>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</si>
  <si>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</si>
  <si>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</si>
  <si>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</si>
  <si>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</si>
  <si>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</si>
  <si>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</si>
  <si>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</si>
  <si>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</si>
  <si>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</si>
  <si>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</si>
  <si>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</si>
  <si>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</si>
  <si>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</si>
  <si>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</si>
  <si>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</si>
  <si>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</si>
  <si>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</si>
  <si>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</si>
  <si>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</si>
  <si>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</si>
  <si>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</si>
  <si>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</si>
  <si>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</si>
  <si>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</si>
  <si>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</si>
  <si>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</si>
  <si>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</si>
  <si>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</si>
  <si>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</si>
  <si>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</si>
  <si>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</si>
  <si>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</si>
  <si>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</si>
  <si>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</si>
  <si>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</si>
  <si>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</si>
  <si>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</si>
  <si>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</si>
  <si>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</si>
  <si>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</si>
  <si>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</si>
  <si>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</si>
  <si>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</si>
  <si>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</si>
  <si>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</si>
  <si>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</si>
  <si>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</si>
  <si>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</si>
  <si>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</si>
  <si>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</si>
  <si>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</si>
  <si>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</si>
  <si>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</si>
  <si>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</si>
  <si>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</si>
  <si>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</si>
  <si>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</si>
  <si>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</si>
  <si>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</si>
  <si>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</si>
  <si>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</si>
  <si>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</si>
  <si>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</si>
  <si>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</si>
  <si>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</si>
  <si>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</si>
  <si>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</si>
  <si>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</si>
  <si>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</si>
  <si>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</si>
  <si>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</si>
  <si>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</si>
  <si>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</si>
  <si>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</si>
  <si>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</si>
  <si>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</si>
  <si>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</si>
  <si>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</si>
  <si>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</si>
  <si>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</si>
  <si>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</si>
  <si>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</si>
  <si>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</si>
  <si>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</si>
  <si>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</si>
  <si>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</si>
  <si>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</si>
  <si>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</si>
  <si>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</si>
  <si>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</si>
  <si>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</si>
  <si>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</si>
  <si>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</si>
  <si>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</si>
  <si>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</si>
  <si>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</si>
  <si>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</si>
  <si>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</si>
  <si>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</si>
  <si>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</si>
  <si>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</si>
  <si>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</si>
  <si>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</si>
  <si>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</si>
  <si>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</si>
  <si>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</si>
  <si>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</si>
  <si>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</si>
  <si>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</si>
  <si>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</si>
  <si>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</si>
  <si>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</si>
  <si>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</si>
  <si>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</si>
  <si>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</si>
  <si>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</si>
  <si>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</si>
  <si>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</si>
  <si>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</si>
  <si>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</si>
  <si>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>DIRITTO ANNUALE 2015 - AUSILIO al CALCOLO del DIRITTO DOVUTO</t>
  </si>
  <si>
    <t xml:space="preserve">Fatturato 2014 (Euro): </t>
  </si>
  <si>
    <t>Esempio B – Impresa con sede e N. unita' locali in provincia (già iscritte al 31.12.2014):</t>
  </si>
  <si>
    <t xml:space="preserve">Numero unità locali in provincia già iscritte al 31.12.2014: </t>
  </si>
  <si>
    <t>Esempio C – Importo per N. unita' locali fuori provincia (già iscritte al 31.12.2014):</t>
  </si>
  <si>
    <t>Esempio B – Impresa con sede e N. unita' locali in provincia (già iscritte al 31.12.2014) - NON si applica per i soggetti REA:</t>
  </si>
  <si>
    <t>Esempio C – Importo per N. unita' locali fuori provincia (già iscritte al 31.12.2014)  - NON si applica per i soggetti REA:</t>
  </si>
  <si>
    <r>
      <t>SR</t>
    </r>
    <r>
      <rPr>
        <sz val="10"/>
        <rFont val="Bitstream Vera Sans"/>
        <family val="2"/>
      </rPr>
      <t xml:space="preserve"> – Importo finale sede ridotto del 35%</t>
    </r>
  </si>
  <si>
    <r>
      <t>SR</t>
    </r>
    <r>
      <rPr>
        <sz val="10"/>
        <rFont val="Bitstream Vera Sans"/>
        <family val="2"/>
      </rPr>
      <t xml:space="preserve"> – Importo finale ridotto del 35%</t>
    </r>
  </si>
  <si>
    <t>Importo finale ridotto del 35%</t>
  </si>
</sst>
</file>

<file path=xl/styles.xml><?xml version="1.0" encoding="utf-8"?>
<styleSheet xmlns="http://schemas.openxmlformats.org/spreadsheetml/2006/main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0"/>
  <sheetViews>
    <sheetView tabSelected="1"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23" style="1" customWidth="1"/>
    <col min="12" max="256" width="8.88671875" style="1" customWidth="1"/>
  </cols>
  <sheetData>
    <row r="1" spans="1:257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  <c r="I1" s="74"/>
      <c r="IW1"/>
    </row>
    <row r="2" spans="1:257" s="3" customFormat="1" ht="18" customHeight="1">
      <c r="A2" s="77" t="s">
        <v>170</v>
      </c>
      <c r="B2" s="77"/>
      <c r="C2" s="77"/>
      <c r="D2" s="77"/>
      <c r="E2" s="77"/>
      <c r="F2" s="77"/>
      <c r="G2" s="77"/>
      <c r="H2" s="77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173</v>
      </c>
      <c r="H5" s="8">
        <v>2610596</v>
      </c>
      <c r="I5" s="5"/>
    </row>
    <row r="6" spans="1:257" ht="18" customHeight="1">
      <c r="G6" s="6" t="s">
        <v>2</v>
      </c>
      <c r="H6" s="9" t="s">
        <v>3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0.1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250000</v>
      </c>
      <c r="G14" s="22">
        <v>1.2999999999999999E-4</v>
      </c>
      <c r="H14" s="23">
        <f t="shared" si="1"/>
        <v>32.5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500000</v>
      </c>
      <c r="G15" s="22">
        <v>1E-4</v>
      </c>
      <c r="H15" s="23">
        <f t="shared" si="1"/>
        <v>50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1610596</v>
      </c>
      <c r="G16" s="22">
        <v>9.0000000000000006E-5</v>
      </c>
      <c r="H16" s="23">
        <f t="shared" si="1"/>
        <v>144.95364000000001</v>
      </c>
      <c r="I16" s="23"/>
    </row>
    <row r="17" spans="1:10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0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 t="shared" si="1"/>
        <v>0</v>
      </c>
      <c r="I18" s="23"/>
    </row>
    <row r="19" spans="1:10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0">
      <c r="F20" s="26"/>
      <c r="G20" s="26"/>
      <c r="H20" s="23">
        <f>IF(SUM(H12:H19)&gt;40000,40000,SUM(H12:H19))</f>
        <v>449.95364000000001</v>
      </c>
      <c r="I20" s="27" t="s">
        <v>22</v>
      </c>
    </row>
    <row r="21" spans="1:10">
      <c r="F21" s="26"/>
      <c r="G21" s="26"/>
      <c r="H21" s="21"/>
      <c r="I21" s="21"/>
    </row>
    <row r="22" spans="1:10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6"/>
    </row>
    <row r="24" spans="1:10">
      <c r="A24" s="17"/>
      <c r="B24" s="26" t="s">
        <v>24</v>
      </c>
      <c r="F24" s="23">
        <f>ROUND(H20,5)</f>
        <v>449.95364000000001</v>
      </c>
    </row>
    <row r="25" spans="1:10">
      <c r="A25" s="17"/>
      <c r="B25" s="26" t="s">
        <v>25</v>
      </c>
      <c r="F25" s="23">
        <f>ROUND($H$7*F24,5)</f>
        <v>44.995359999999998</v>
      </c>
      <c r="G25" s="26"/>
    </row>
    <row r="26" spans="1:10">
      <c r="A26" s="17"/>
      <c r="B26" s="26" t="s">
        <v>26</v>
      </c>
      <c r="F26" s="23">
        <f>ROUND(SUM(F24:F25),5)</f>
        <v>494.94900000000001</v>
      </c>
      <c r="G26" s="26"/>
    </row>
    <row r="27" spans="1:10">
      <c r="A27" s="17"/>
      <c r="B27" s="26" t="s">
        <v>179</v>
      </c>
      <c r="F27" s="23">
        <f>ROUND(F26-(F26*0.35),5)</f>
        <v>321.71685000000002</v>
      </c>
      <c r="G27" s="26"/>
    </row>
    <row r="28" spans="1:10">
      <c r="B28" s="1" t="s">
        <v>27</v>
      </c>
      <c r="F28" s="20">
        <f>ROUND(F27,2)</f>
        <v>321.72000000000003</v>
      </c>
      <c r="J28" s="30"/>
    </row>
    <row r="29" spans="1:10">
      <c r="B29" s="1" t="s">
        <v>28</v>
      </c>
      <c r="F29" s="31">
        <f>ROUND(F28,0)</f>
        <v>322</v>
      </c>
      <c r="G29" s="32" t="s">
        <v>29</v>
      </c>
      <c r="H29" s="33"/>
      <c r="I29" s="33"/>
    </row>
    <row r="31" spans="1:10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1</v>
      </c>
    </row>
    <row r="35" spans="1:11">
      <c r="A35" s="17"/>
      <c r="B35" s="26" t="s">
        <v>24</v>
      </c>
      <c r="F35" s="23">
        <f>ROUND(H20,5)</f>
        <v>449.95364000000001</v>
      </c>
    </row>
    <row r="36" spans="1:11">
      <c r="A36" s="17"/>
      <c r="B36" s="26" t="s">
        <v>30</v>
      </c>
      <c r="F36" s="23">
        <f>ROUND(IF(F35*20%&gt;200,200,F35*20%),5)</f>
        <v>89.990729999999999</v>
      </c>
    </row>
    <row r="37" spans="1:11">
      <c r="B37" s="26" t="s">
        <v>31</v>
      </c>
      <c r="F37" s="23">
        <f>ROUND(F36*H33,5)</f>
        <v>89.990729999999999</v>
      </c>
    </row>
    <row r="38" spans="1:11">
      <c r="B38" s="26" t="s">
        <v>32</v>
      </c>
      <c r="F38" s="23">
        <f>ROUND(SUM(F35+F37),5)</f>
        <v>539.94437000000005</v>
      </c>
    </row>
    <row r="39" spans="1:11">
      <c r="B39" s="26" t="s">
        <v>33</v>
      </c>
      <c r="F39" s="23">
        <f>ROUND(F38*$H$7,5)</f>
        <v>53.994439999999997</v>
      </c>
    </row>
    <row r="40" spans="1:11">
      <c r="A40" s="17"/>
      <c r="B40" s="26" t="s">
        <v>34</v>
      </c>
      <c r="F40" s="23">
        <f>ROUND(SUM(F38+F39),5)</f>
        <v>593.93880999999999</v>
      </c>
      <c r="G40" s="26"/>
    </row>
    <row r="41" spans="1:11">
      <c r="A41" s="17"/>
      <c r="B41" s="26" t="s">
        <v>180</v>
      </c>
      <c r="F41" s="23">
        <f>ROUND(F40-(F40*0.35),5)</f>
        <v>386.06022999999999</v>
      </c>
      <c r="G41" s="26"/>
    </row>
    <row r="42" spans="1:11">
      <c r="B42" s="1" t="s">
        <v>27</v>
      </c>
      <c r="F42" s="20">
        <f>ROUND(F41,2)</f>
        <v>386.06</v>
      </c>
      <c r="J42" s="30"/>
    </row>
    <row r="43" spans="1:11">
      <c r="B43" s="1" t="s">
        <v>35</v>
      </c>
      <c r="F43" s="31">
        <f>ROUND(F42,0)</f>
        <v>386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181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>ROUND(IF(AND(C48&lt;&gt;"",E48&gt;0),IF($H$20*20%&gt;200,200,$H$20*20%),0),5)</f>
        <v>89.990729999999999</v>
      </c>
      <c r="G48" s="44">
        <f>ROUND((F48*E48),5)</f>
        <v>179.98146</v>
      </c>
      <c r="H48" s="44">
        <f>ROUND((G48*D48+G48),5)</f>
        <v>201.57924</v>
      </c>
      <c r="I48" s="44">
        <f>ROUND(H48-(H48*0.35),5)</f>
        <v>131.02651</v>
      </c>
      <c r="J48" s="45">
        <f>ROUND(I48,2)</f>
        <v>131.03</v>
      </c>
      <c r="K48" s="46">
        <f t="shared" ref="K48:K60" si="2">ROUND(J48,0)</f>
        <v>131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>ROUND(IF(AND(C49&lt;&gt;"",E49&gt;0),IF($H$20*20%&gt;200,200,$H$20*20%),0),5)</f>
        <v>89.990729999999999</v>
      </c>
      <c r="G49" s="44">
        <f>ROUND((F49*E49),5)</f>
        <v>269.97219000000001</v>
      </c>
      <c r="H49" s="44">
        <f>ROUND((G49*D49+G49),5)</f>
        <v>310.46802000000002</v>
      </c>
      <c r="I49" s="44">
        <f>ROUND(H49-(H49*0.35),5)</f>
        <v>201.80421000000001</v>
      </c>
      <c r="J49" s="45">
        <f t="shared" ref="J49:J60" si="3">ROUND(I49,2)</f>
        <v>201.8</v>
      </c>
      <c r="K49" s="46">
        <f t="shared" si="2"/>
        <v>202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ref="F50:F60" si="4">IF(AND(C50&lt;&gt;"",E50&gt;0),IF($H$20*20%&gt;200,200,$H$20*20%),0)</f>
        <v>0</v>
      </c>
      <c r="G50" s="44">
        <f t="shared" ref="G50:G59" si="5">(F50*E50)</f>
        <v>0</v>
      </c>
      <c r="H50" s="44">
        <f t="shared" ref="H50:H60" si="6">(G50*D50+G50)</f>
        <v>0</v>
      </c>
      <c r="I50" s="44">
        <f t="shared" ref="I50:I60" si="7">H50-(H50*0.35)</f>
        <v>0</v>
      </c>
      <c r="J50" s="45">
        <f t="shared" si="3"/>
        <v>0</v>
      </c>
      <c r="K50" s="47">
        <f t="shared" si="2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4"/>
        <v>0</v>
      </c>
      <c r="G51" s="44">
        <f t="shared" si="5"/>
        <v>0</v>
      </c>
      <c r="H51" s="44">
        <f t="shared" si="6"/>
        <v>0</v>
      </c>
      <c r="I51" s="44">
        <f t="shared" si="7"/>
        <v>0</v>
      </c>
      <c r="J51" s="45">
        <f t="shared" si="3"/>
        <v>0</v>
      </c>
      <c r="K51" s="47">
        <f t="shared" si="2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4"/>
        <v>0</v>
      </c>
      <c r="G52" s="44">
        <f t="shared" si="5"/>
        <v>0</v>
      </c>
      <c r="H52" s="44">
        <f t="shared" si="6"/>
        <v>0</v>
      </c>
      <c r="I52" s="44">
        <f t="shared" si="7"/>
        <v>0</v>
      </c>
      <c r="J52" s="45">
        <f t="shared" si="3"/>
        <v>0</v>
      </c>
      <c r="K52" s="47">
        <f t="shared" si="2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4"/>
        <v>0</v>
      </c>
      <c r="G53" s="44">
        <f t="shared" si="5"/>
        <v>0</v>
      </c>
      <c r="H53" s="44">
        <f t="shared" si="6"/>
        <v>0</v>
      </c>
      <c r="I53" s="44">
        <f t="shared" si="7"/>
        <v>0</v>
      </c>
      <c r="J53" s="45">
        <f t="shared" si="3"/>
        <v>0</v>
      </c>
      <c r="K53" s="47">
        <f t="shared" si="2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4"/>
        <v>0</v>
      </c>
      <c r="G54" s="44">
        <f t="shared" si="5"/>
        <v>0</v>
      </c>
      <c r="H54" s="44">
        <f t="shared" si="6"/>
        <v>0</v>
      </c>
      <c r="I54" s="44">
        <f t="shared" si="7"/>
        <v>0</v>
      </c>
      <c r="J54" s="45">
        <f t="shared" si="3"/>
        <v>0</v>
      </c>
      <c r="K54" s="47">
        <f t="shared" si="2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4"/>
        <v>0</v>
      </c>
      <c r="G55" s="44">
        <f t="shared" si="5"/>
        <v>0</v>
      </c>
      <c r="H55" s="44">
        <f t="shared" si="6"/>
        <v>0</v>
      </c>
      <c r="I55" s="44">
        <f t="shared" si="7"/>
        <v>0</v>
      </c>
      <c r="J55" s="45">
        <f t="shared" si="3"/>
        <v>0</v>
      </c>
      <c r="K55" s="47">
        <f t="shared" si="2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4"/>
        <v>0</v>
      </c>
      <c r="G56" s="44">
        <f t="shared" si="5"/>
        <v>0</v>
      </c>
      <c r="H56" s="44">
        <f t="shared" si="6"/>
        <v>0</v>
      </c>
      <c r="I56" s="44">
        <f t="shared" si="7"/>
        <v>0</v>
      </c>
      <c r="J56" s="45">
        <f t="shared" si="3"/>
        <v>0</v>
      </c>
      <c r="K56" s="47">
        <f t="shared" si="2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4"/>
        <v>0</v>
      </c>
      <c r="G57" s="44">
        <f t="shared" si="5"/>
        <v>0</v>
      </c>
      <c r="H57" s="44">
        <f t="shared" si="6"/>
        <v>0</v>
      </c>
      <c r="I57" s="44">
        <f t="shared" si="7"/>
        <v>0</v>
      </c>
      <c r="J57" s="45">
        <f t="shared" si="3"/>
        <v>0</v>
      </c>
      <c r="K57" s="47">
        <f t="shared" si="2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4"/>
        <v>0</v>
      </c>
      <c r="G58" s="44">
        <f t="shared" si="5"/>
        <v>0</v>
      </c>
      <c r="H58" s="44">
        <f t="shared" si="6"/>
        <v>0</v>
      </c>
      <c r="I58" s="44">
        <f t="shared" si="7"/>
        <v>0</v>
      </c>
      <c r="J58" s="45">
        <f t="shared" si="3"/>
        <v>0</v>
      </c>
      <c r="K58" s="47">
        <f t="shared" si="2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4"/>
        <v>0</v>
      </c>
      <c r="G59" s="44">
        <f t="shared" si="5"/>
        <v>0</v>
      </c>
      <c r="H59" s="44">
        <f t="shared" si="6"/>
        <v>0</v>
      </c>
      <c r="I59" s="44">
        <f t="shared" si="7"/>
        <v>0</v>
      </c>
      <c r="J59" s="45">
        <f t="shared" si="3"/>
        <v>0</v>
      </c>
      <c r="K59" s="47">
        <f t="shared" si="2"/>
        <v>0</v>
      </c>
    </row>
    <row r="60" spans="3:11" ht="13.8" thickBot="1">
      <c r="C60" s="48"/>
      <c r="D60" s="49">
        <f>IF(C60&lt;&gt;"",VLOOKUP(C60,Maggiorazioni!$A$5:$B$111,2,FALSE),0)</f>
        <v>0</v>
      </c>
      <c r="E60" s="50"/>
      <c r="F60" s="51">
        <f t="shared" si="4"/>
        <v>0</v>
      </c>
      <c r="G60" s="51">
        <f>(F60*D60+F60)*E60</f>
        <v>0</v>
      </c>
      <c r="H60" s="51">
        <f t="shared" si="6"/>
        <v>0</v>
      </c>
      <c r="I60" s="72">
        <f t="shared" si="7"/>
        <v>0</v>
      </c>
      <c r="J60" s="73">
        <f t="shared" si="3"/>
        <v>0</v>
      </c>
      <c r="K60" s="52">
        <f t="shared" si="2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6"/>
  <sheetViews>
    <sheetView topLeftCell="A10" workbookViewId="0">
      <selection activeCell="H36" sqref="H36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</row>
    <row r="2" spans="1:256" s="3" customFormat="1" ht="18" customHeight="1" thickBot="1">
      <c r="A2" s="77" t="s">
        <v>169</v>
      </c>
      <c r="B2" s="77"/>
      <c r="C2" s="77"/>
      <c r="D2" s="77"/>
      <c r="E2" s="77"/>
      <c r="F2" s="77"/>
      <c r="G2" s="77"/>
      <c r="H2" s="77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71.5</v>
      </c>
    </row>
    <row r="6" spans="1:256" ht="18" customHeight="1">
      <c r="G6" s="6" t="s">
        <v>2</v>
      </c>
      <c r="H6" s="9" t="s">
        <v>3</v>
      </c>
    </row>
    <row r="7" spans="1:256" ht="18" customHeight="1">
      <c r="G7" s="6" t="s">
        <v>4</v>
      </c>
      <c r="H7" s="10">
        <f>IF(H6&lt;&gt;"",(VLOOKUP($H$6,Maggiorazioni!$D$5:$E$114,2,FALSE)),0)</f>
        <v>0.1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57.2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130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130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130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65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71.5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71.5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19.5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71.5</v>
      </c>
    </row>
    <row r="23" spans="1:9">
      <c r="A23" s="17"/>
      <c r="B23" s="26" t="s">
        <v>25</v>
      </c>
      <c r="F23" s="23">
        <f>$H$7*F22</f>
        <v>7.15</v>
      </c>
      <c r="G23" s="26"/>
    </row>
    <row r="24" spans="1:9">
      <c r="A24" s="17"/>
      <c r="B24" s="26" t="s">
        <v>26</v>
      </c>
      <c r="F24" s="23">
        <f>SUM(F22:F23)</f>
        <v>78.650000000000006</v>
      </c>
      <c r="G24" s="26"/>
    </row>
    <row r="25" spans="1:9">
      <c r="B25" s="1" t="s">
        <v>27</v>
      </c>
      <c r="F25" s="20">
        <f>ROUND(F24,2)</f>
        <v>78.650000000000006</v>
      </c>
    </row>
    <row r="26" spans="1:9">
      <c r="B26" s="1" t="s">
        <v>35</v>
      </c>
      <c r="F26" s="31">
        <f>ROUND(F25,0)</f>
        <v>79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2</v>
      </c>
    </row>
    <row r="32" spans="1:9">
      <c r="A32" s="17"/>
      <c r="B32" s="26" t="s">
        <v>24</v>
      </c>
      <c r="F32" s="23">
        <f>H5</f>
        <v>71.5</v>
      </c>
    </row>
    <row r="33" spans="1:10">
      <c r="A33" s="17"/>
      <c r="B33" s="26" t="s">
        <v>30</v>
      </c>
      <c r="F33" s="23">
        <f>IF(H5&lt;&gt;H17,IF(F32*20%&gt;200,200,IF(H5&lt;&gt;H18,H5,0)*20%),H17)</f>
        <v>71.5</v>
      </c>
    </row>
    <row r="34" spans="1:10">
      <c r="B34" s="26" t="s">
        <v>31</v>
      </c>
      <c r="F34" s="23">
        <f>F33*H30</f>
        <v>143</v>
      </c>
    </row>
    <row r="35" spans="1:10" ht="11.25" customHeight="1">
      <c r="B35" s="26" t="s">
        <v>32</v>
      </c>
      <c r="F35" s="23">
        <f>IF(H5&lt;&gt;H17,SUM(F32+F34),F34)</f>
        <v>143</v>
      </c>
    </row>
    <row r="36" spans="1:10">
      <c r="B36" s="26" t="s">
        <v>33</v>
      </c>
      <c r="F36" s="23">
        <f>F35*$H$7</f>
        <v>14.3</v>
      </c>
    </row>
    <row r="37" spans="1:10">
      <c r="A37" s="17"/>
      <c r="B37" s="26" t="s">
        <v>34</v>
      </c>
      <c r="F37" s="23">
        <f>SUM(F35+F36)</f>
        <v>157.30000000000001</v>
      </c>
      <c r="G37" s="26"/>
    </row>
    <row r="38" spans="1:10">
      <c r="B38" s="1" t="s">
        <v>27</v>
      </c>
      <c r="F38" s="20">
        <f>ROUND(F37,2)</f>
        <v>157.30000000000001</v>
      </c>
    </row>
    <row r="39" spans="1:10">
      <c r="B39" s="1" t="s">
        <v>35</v>
      </c>
      <c r="F39" s="31">
        <f>ROUND(F38,0)</f>
        <v>157</v>
      </c>
      <c r="G39" s="32" t="s">
        <v>29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8" thickBot="1">
      <c r="F42" s="34"/>
    </row>
    <row r="43" spans="1:10" ht="39.6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IF(H5&lt;&gt;H17,IF(AND(C44&lt;&gt;"",E44&gt;0),IF($H$5*20%&gt;200,200,IF($H$5&lt;&gt;$H$18,$H$5,0)*20%),0),H17)</f>
        <v>71.5</v>
      </c>
      <c r="G44" s="44">
        <f t="shared" ref="G44:G56" si="0">(F44*E44)</f>
        <v>214.5</v>
      </c>
      <c r="H44" s="44">
        <f t="shared" ref="H44:H56" si="1">(G44*D44+G44)</f>
        <v>240.24</v>
      </c>
      <c r="I44" s="20">
        <f>ROUND(H44,2)</f>
        <v>240.24</v>
      </c>
      <c r="J44" s="46">
        <f t="shared" ref="J44:J56" si="2">ROUND(I44,0)</f>
        <v>240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IF(H5&lt;&gt;H17,IF(H6&lt;&gt;H18,IF(AND(C45&lt;&gt;"",E45&gt;0),IF($H$5*20%&gt;200,200,IF($H$5&lt;&gt;$H$18,$H$5,0)*20%),0),H18),H17)</f>
        <v>71.5</v>
      </c>
      <c r="G45" s="44">
        <f t="shared" si="0"/>
        <v>143</v>
      </c>
      <c r="H45" s="44">
        <f t="shared" si="1"/>
        <v>164.45</v>
      </c>
      <c r="I45" s="20">
        <f t="shared" ref="I45:I56" si="3">ROUND(H45,2)</f>
        <v>164.45</v>
      </c>
      <c r="J45" s="46">
        <f t="shared" si="2"/>
        <v>164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4">IF(AND(C46&lt;&gt;"",E46&gt;0),IF($H$5*20%&gt;200,200,IF($H$5&lt;&gt;$H$18,$H$5,0)*20%),0)</f>
        <v>0</v>
      </c>
      <c r="G46" s="44">
        <f t="shared" si="0"/>
        <v>0</v>
      </c>
      <c r="H46" s="44">
        <f t="shared" si="1"/>
        <v>0</v>
      </c>
      <c r="I46" s="20">
        <f t="shared" si="3"/>
        <v>0</v>
      </c>
      <c r="J46" s="47">
        <f t="shared" si="2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4"/>
        <v>0</v>
      </c>
      <c r="G47" s="44">
        <f t="shared" si="0"/>
        <v>0</v>
      </c>
      <c r="H47" s="44">
        <f t="shared" si="1"/>
        <v>0</v>
      </c>
      <c r="I47" s="20">
        <f t="shared" si="3"/>
        <v>0</v>
      </c>
      <c r="J47" s="47">
        <f t="shared" si="2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4"/>
        <v>0</v>
      </c>
      <c r="G48" s="44">
        <f t="shared" si="0"/>
        <v>0</v>
      </c>
      <c r="H48" s="44">
        <f t="shared" si="1"/>
        <v>0</v>
      </c>
      <c r="I48" s="20">
        <f t="shared" si="3"/>
        <v>0</v>
      </c>
      <c r="J48" s="47">
        <f t="shared" si="2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4"/>
        <v>0</v>
      </c>
      <c r="G49" s="44">
        <f t="shared" si="0"/>
        <v>0</v>
      </c>
      <c r="H49" s="44">
        <f t="shared" si="1"/>
        <v>0</v>
      </c>
      <c r="I49" s="20">
        <f t="shared" si="3"/>
        <v>0</v>
      </c>
      <c r="J49" s="47">
        <f t="shared" si="2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4"/>
        <v>0</v>
      </c>
      <c r="G50" s="44">
        <f t="shared" si="0"/>
        <v>0</v>
      </c>
      <c r="H50" s="44">
        <f t="shared" si="1"/>
        <v>0</v>
      </c>
      <c r="I50" s="20">
        <f t="shared" si="3"/>
        <v>0</v>
      </c>
      <c r="J50" s="47">
        <f t="shared" si="2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4"/>
        <v>0</v>
      </c>
      <c r="G51" s="44">
        <f t="shared" si="0"/>
        <v>0</v>
      </c>
      <c r="H51" s="44">
        <f t="shared" si="1"/>
        <v>0</v>
      </c>
      <c r="I51" s="20">
        <f t="shared" si="3"/>
        <v>0</v>
      </c>
      <c r="J51" s="47">
        <f t="shared" si="2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4"/>
        <v>0</v>
      </c>
      <c r="G52" s="44">
        <f t="shared" si="0"/>
        <v>0</v>
      </c>
      <c r="H52" s="44">
        <f t="shared" si="1"/>
        <v>0</v>
      </c>
      <c r="I52" s="20">
        <f t="shared" si="3"/>
        <v>0</v>
      </c>
      <c r="J52" s="47">
        <f t="shared" si="2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4"/>
        <v>0</v>
      </c>
      <c r="G53" s="44">
        <f t="shared" si="0"/>
        <v>0</v>
      </c>
      <c r="H53" s="44">
        <f t="shared" si="1"/>
        <v>0</v>
      </c>
      <c r="I53" s="20">
        <f t="shared" si="3"/>
        <v>0</v>
      </c>
      <c r="J53" s="47">
        <f t="shared" si="2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4"/>
        <v>0</v>
      </c>
      <c r="G54" s="44">
        <f t="shared" si="0"/>
        <v>0</v>
      </c>
      <c r="H54" s="44">
        <f t="shared" si="1"/>
        <v>0</v>
      </c>
      <c r="I54" s="20">
        <f t="shared" si="3"/>
        <v>0</v>
      </c>
      <c r="J54" s="47">
        <f t="shared" si="2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4"/>
        <v>0</v>
      </c>
      <c r="G55" s="44">
        <f t="shared" si="0"/>
        <v>0</v>
      </c>
      <c r="H55" s="44">
        <f t="shared" si="1"/>
        <v>0</v>
      </c>
      <c r="I55" s="20">
        <f t="shared" si="3"/>
        <v>0</v>
      </c>
      <c r="J55" s="47">
        <f t="shared" si="2"/>
        <v>0</v>
      </c>
    </row>
    <row r="56" spans="3:10" ht="13.8" thickBot="1">
      <c r="C56" s="48"/>
      <c r="D56" s="71">
        <f>IF(C56&lt;&gt;"",VLOOKUP(C56,Maggiorazioni!$D$5:$E$114,2,FALSE),0)</f>
        <v>0</v>
      </c>
      <c r="E56" s="50"/>
      <c r="F56" s="72">
        <f t="shared" si="4"/>
        <v>0</v>
      </c>
      <c r="G56" s="51">
        <f t="shared" si="0"/>
        <v>0</v>
      </c>
      <c r="H56" s="51">
        <f t="shared" si="1"/>
        <v>0</v>
      </c>
      <c r="I56" s="73">
        <f t="shared" si="3"/>
        <v>0</v>
      </c>
      <c r="J56" s="52">
        <f t="shared" si="2"/>
        <v>0</v>
      </c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0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>
      <selection activeCell="E13" sqref="E13"/>
    </sheetView>
  </sheetViews>
  <sheetFormatPr defaultRowHeight="14.4"/>
  <cols>
    <col min="1" max="1" width="16.5546875" style="55" customWidth="1"/>
    <col min="2" max="2" width="16.5546875" style="56" customWidth="1"/>
    <col min="3" max="3" width="7.5546875" style="56" customWidth="1"/>
    <col min="4" max="4" width="16.5546875" style="56" customWidth="1"/>
    <col min="5" max="5" width="16.5546875" customWidth="1"/>
    <col min="6" max="6" width="15.88671875" customWidth="1"/>
  </cols>
  <sheetData>
    <row r="2" spans="1:5" s="59" customFormat="1" ht="16.2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</v>
      </c>
      <c r="C34" s="65"/>
      <c r="D34" s="63" t="s">
        <v>88</v>
      </c>
      <c r="E34" s="64">
        <v>0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</v>
      </c>
      <c r="C37" s="65"/>
      <c r="D37" s="63" t="s">
        <v>91</v>
      </c>
      <c r="E37" s="64">
        <v>0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</v>
      </c>
      <c r="C45" s="65"/>
      <c r="D45" s="63" t="s">
        <v>99</v>
      </c>
      <c r="E45" s="64">
        <v>0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</v>
      </c>
      <c r="C53" s="65"/>
      <c r="D53" s="63" t="s">
        <v>107</v>
      </c>
      <c r="E53" s="64">
        <v>0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</v>
      </c>
      <c r="C76" s="65"/>
      <c r="D76" s="63" t="s">
        <v>129</v>
      </c>
      <c r="E76" s="64">
        <v>0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0.1</v>
      </c>
      <c r="C91" s="65"/>
      <c r="D91" s="63" t="s">
        <v>144</v>
      </c>
      <c r="E91" s="64">
        <v>0.1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</v>
      </c>
      <c r="C109" s="65"/>
      <c r="D109" s="63" t="s">
        <v>162</v>
      </c>
      <c r="E109" s="64">
        <v>0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cbr0117</cp:lastModifiedBy>
  <cp:lastPrinted>2015-05-12T10:56:10Z</cp:lastPrinted>
  <dcterms:created xsi:type="dcterms:W3CDTF">2011-05-09T08:13:24Z</dcterms:created>
  <dcterms:modified xsi:type="dcterms:W3CDTF">2015-05-15T10:17:04Z</dcterms:modified>
</cp:coreProperties>
</file>